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39990" yWindow="0" windowWidth="16995" windowHeight="15300"/>
  </bookViews>
  <sheets>
    <sheet name="City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1" i="2" l="1"/>
  <c r="D79" i="2"/>
  <c r="E79" i="2" l="1"/>
  <c r="C86" i="2"/>
  <c r="E86" i="2" s="1"/>
  <c r="E96" i="2"/>
  <c r="E84" i="2"/>
  <c r="E83" i="2"/>
  <c r="E82" i="2"/>
  <c r="E81" i="2"/>
  <c r="E80" i="2"/>
  <c r="E60" i="2"/>
  <c r="E73" i="2"/>
  <c r="E71" i="2"/>
  <c r="E72" i="2"/>
  <c r="C71" i="2"/>
  <c r="E74" i="2"/>
  <c r="C88" i="2"/>
  <c r="E88" i="2" s="1"/>
  <c r="E87" i="2"/>
  <c r="E85" i="2"/>
  <c r="E97" i="2"/>
  <c r="E95" i="2"/>
  <c r="C65" i="2"/>
  <c r="E65" i="2" s="1"/>
  <c r="C64" i="2"/>
  <c r="E64" i="2" s="1"/>
  <c r="C63" i="2"/>
  <c r="E63" i="2" s="1"/>
  <c r="C62" i="2"/>
  <c r="E62" i="2" s="1"/>
  <c r="C61" i="2"/>
  <c r="E61" i="2" s="1"/>
  <c r="C60" i="2"/>
  <c r="C55" i="2"/>
  <c r="E55" i="2" s="1"/>
  <c r="C54" i="2"/>
  <c r="E54" i="2" s="1"/>
  <c r="C53" i="2"/>
  <c r="E53" i="2" s="1"/>
  <c r="C52" i="2"/>
  <c r="E52" i="2" s="1"/>
  <c r="C51" i="2"/>
  <c r="E51" i="2" s="1"/>
  <c r="C50" i="2"/>
  <c r="C45" i="2"/>
  <c r="E45" i="2" s="1"/>
  <c r="C44" i="2"/>
  <c r="E44" i="2" s="1"/>
  <c r="C43" i="2"/>
  <c r="E43" i="2" s="1"/>
  <c r="C42" i="2"/>
  <c r="E42" i="2" s="1"/>
  <c r="C41" i="2"/>
  <c r="E41" i="2" s="1"/>
  <c r="C40" i="2"/>
  <c r="E29" i="2"/>
  <c r="E27" i="2"/>
  <c r="E18" i="2"/>
  <c r="E16" i="2"/>
  <c r="E7" i="2"/>
  <c r="E5" i="2"/>
  <c r="C83" i="2"/>
  <c r="C11" i="2"/>
  <c r="E11" i="2" s="1"/>
  <c r="C10" i="2"/>
  <c r="E10" i="2" s="1"/>
  <c r="C9" i="2"/>
  <c r="E9" i="2" s="1"/>
  <c r="C8" i="2"/>
  <c r="E8" i="2" s="1"/>
  <c r="C6" i="2"/>
  <c r="E6" i="2" s="1"/>
  <c r="E98" i="2" l="1"/>
  <c r="E67" i="2"/>
  <c r="E92" i="2"/>
  <c r="E50" i="2"/>
  <c r="E57" i="2" s="1"/>
  <c r="E40" i="2"/>
  <c r="E47" i="2" s="1"/>
  <c r="E68" i="2" l="1"/>
  <c r="E75" i="2" l="1"/>
  <c r="C33" i="2" l="1"/>
  <c r="E33" i="2" s="1"/>
  <c r="C32" i="2"/>
  <c r="E32" i="2" s="1"/>
  <c r="C31" i="2"/>
  <c r="E31" i="2" s="1"/>
  <c r="C30" i="2"/>
  <c r="E30" i="2" s="1"/>
  <c r="C28" i="2"/>
  <c r="E28" i="2" s="1"/>
  <c r="C21" i="2"/>
  <c r="E21" i="2" s="1"/>
  <c r="C22" i="2"/>
  <c r="E22" i="2" s="1"/>
  <c r="C17" i="2"/>
  <c r="E17" i="2" s="1"/>
  <c r="C19" i="2"/>
  <c r="E19" i="2" s="1"/>
  <c r="C20" i="2"/>
  <c r="E20" i="2" s="1"/>
  <c r="E25" i="2" l="1"/>
  <c r="E36" i="2"/>
  <c r="E14" i="2"/>
  <c r="E37" i="2" l="1"/>
  <c r="E76" i="2" s="1"/>
  <c r="E100" i="2" l="1"/>
  <c r="E104" i="2" s="1"/>
</calcChain>
</file>

<file path=xl/sharedStrings.xml><?xml version="1.0" encoding="utf-8"?>
<sst xmlns="http://schemas.openxmlformats.org/spreadsheetml/2006/main" count="86" uniqueCount="56">
  <si>
    <t>QTY (HRS)</t>
  </si>
  <si>
    <t>RATE</t>
  </si>
  <si>
    <t>TOTAL</t>
  </si>
  <si>
    <t>Physician (Part Time)</t>
  </si>
  <si>
    <t>SUBTOTAL ADMIN</t>
  </si>
  <si>
    <t>Free Standing Clinic - RN/EMT (M-Sun)</t>
  </si>
  <si>
    <t>Expenses</t>
  </si>
  <si>
    <t>Total Expenses</t>
  </si>
  <si>
    <t>Total - Personnel and Expense</t>
  </si>
  <si>
    <t>Free Standing Clinic - (5) Registrar (M-Sun)</t>
  </si>
  <si>
    <t xml:space="preserve">Free Standing Clinic - (4) MA's (M-Sun) </t>
  </si>
  <si>
    <t>Free Standing Clinic - (2) RN (M-Sun)</t>
  </si>
  <si>
    <t>ARNP (M - Sun)</t>
  </si>
  <si>
    <t>Security - (2) (M-Sun)</t>
  </si>
  <si>
    <t>Custodian - (2) (M-Sun)</t>
  </si>
  <si>
    <t>Canvassing/Marketing/Signage</t>
  </si>
  <si>
    <t>Vaccinations ($40) - 200 vax/day/site</t>
  </si>
  <si>
    <t>Hot Spots ($200/site)</t>
  </si>
  <si>
    <t>DESCRIPTION</t>
  </si>
  <si>
    <t xml:space="preserve">Rent for Space A - 7,781 sqft @ $20 </t>
  </si>
  <si>
    <t>Portable Toilet (2 - Flushable Toilets, 2 - Hand Washing Stations and 1 - ADA Toilet)</t>
  </si>
  <si>
    <t>Laptops &amp; Printers</t>
  </si>
  <si>
    <t>IT Specialist</t>
  </si>
  <si>
    <t>Accounting Services</t>
  </si>
  <si>
    <r>
      <t xml:space="preserve">                                                 </t>
    </r>
    <r>
      <rPr>
        <b/>
        <sz val="26"/>
        <color theme="1"/>
        <rFont val="Calibri"/>
        <family val="2"/>
        <scheme val="minor"/>
      </rPr>
      <t>Vaccine and Testing Proposed Budget</t>
    </r>
  </si>
  <si>
    <t>Vaccine Personnel</t>
  </si>
  <si>
    <t>SUBTOTAL FREE STANDING CLINIC - LANE WILEY</t>
  </si>
  <si>
    <t>SUBTOTAL FREE STANDING CLINIC - COLLEGE PARK</t>
  </si>
  <si>
    <t>SUBTOTAL FREE STANDING CLINIC - SHOPPES OF SHERWOOD</t>
  </si>
  <si>
    <t>Weeks</t>
  </si>
  <si>
    <t>Testing Personnel</t>
  </si>
  <si>
    <t>COVID Testing - (2) RN (M-Sat)</t>
  </si>
  <si>
    <t>COVID Testing - (4) MA's (M-Sat)</t>
  </si>
  <si>
    <t>COVID Testing - (8) Registrar (M-Sat)</t>
  </si>
  <si>
    <t xml:space="preserve">COVID Testing - ARNP </t>
  </si>
  <si>
    <t>Covid Testing - Security (M-Sat)</t>
  </si>
  <si>
    <t>Covid Testing - Custodian (M-Sat)</t>
  </si>
  <si>
    <t>SUBTOTAL COVID TESTING - LANE WILEY</t>
  </si>
  <si>
    <t>SUBTOTAL COVID TESTING - COLLEGE PARK</t>
  </si>
  <si>
    <t>SUBTOTAL COVID TESTING - SHOPPES OF SHERWOOD</t>
  </si>
  <si>
    <t>Total Testing Personnel Costs</t>
  </si>
  <si>
    <t xml:space="preserve">Total Vaccine personnel Costs </t>
  </si>
  <si>
    <t>Admin Personnel</t>
  </si>
  <si>
    <t>One Time Expenses</t>
  </si>
  <si>
    <t>Tents</t>
  </si>
  <si>
    <t>Courier (6 days/3 site)</t>
  </si>
  <si>
    <t>Total One Time Expenses</t>
  </si>
  <si>
    <t xml:space="preserve">TOTAL COST TO SUPPORT </t>
  </si>
  <si>
    <t>Operations Mgrs 3 (M-Sat)</t>
  </si>
  <si>
    <t>TOTAL COSTS WITH ONE TIME EXPENSES</t>
  </si>
  <si>
    <t xml:space="preserve">Total personnel Costs </t>
  </si>
  <si>
    <t>Vaccine Clinical Supplies</t>
  </si>
  <si>
    <t xml:space="preserve">Testing Clinical Supplies </t>
  </si>
  <si>
    <t>Office Supplies</t>
  </si>
  <si>
    <t xml:space="preserve">Rent for Space B - 7,500 sqft @ $15 </t>
  </si>
  <si>
    <t>Testing Costs (196 tests /5.5 days/3 sites)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</si>
</sst>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2"/>
      <color theme="1"/>
      <name val="Comic Sans MS"/>
      <family val="4"/>
    </font>
    <font>
      <sz val="12"/>
      <color theme="1"/>
      <name val="Comic Sans MS"/>
      <family val="4"/>
    </font>
    <font>
      <b/>
      <i/>
      <sz val="12"/>
      <color theme="1"/>
      <name val="Comic Sans MS"/>
      <family val="4"/>
    </font>
    <font>
      <sz val="12"/>
      <name val="Comic Sans MS"/>
      <family val="4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Protection="1">
      <protection locked="0"/>
    </xf>
    <xf numFmtId="0" fontId="4" fillId="2" borderId="2" xfId="0" applyFont="1" applyFill="1" applyBorder="1" applyAlignment="1">
      <alignment horizontal="center" vertical="center"/>
    </xf>
    <xf numFmtId="42" fontId="4" fillId="2" borderId="2" xfId="1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wrapText="1"/>
      <protection locked="0"/>
    </xf>
    <xf numFmtId="1" fontId="5" fillId="0" borderId="2" xfId="1" applyNumberFormat="1" applyFont="1" applyBorder="1" applyProtection="1">
      <protection locked="0"/>
    </xf>
    <xf numFmtId="44" fontId="5" fillId="0" borderId="2" xfId="1" applyFont="1" applyBorder="1" applyProtection="1">
      <protection locked="0"/>
    </xf>
    <xf numFmtId="44" fontId="0" fillId="0" borderId="0" xfId="0" applyNumberFormat="1" applyProtection="1">
      <protection locked="0"/>
    </xf>
    <xf numFmtId="44" fontId="2" fillId="0" borderId="0" xfId="0" applyNumberFormat="1" applyFont="1" applyProtection="1">
      <protection locked="0"/>
    </xf>
    <xf numFmtId="0" fontId="5" fillId="3" borderId="2" xfId="0" applyFont="1" applyFill="1" applyBorder="1" applyAlignment="1" applyProtection="1">
      <alignment wrapText="1"/>
      <protection locked="0"/>
    </xf>
    <xf numFmtId="1" fontId="5" fillId="3" borderId="2" xfId="1" applyNumberFormat="1" applyFont="1" applyFill="1" applyBorder="1" applyProtection="1">
      <protection locked="0"/>
    </xf>
    <xf numFmtId="44" fontId="4" fillId="3" borderId="2" xfId="1" applyFont="1" applyFill="1" applyBorder="1" applyProtection="1">
      <protection locked="0"/>
    </xf>
    <xf numFmtId="1" fontId="5" fillId="0" borderId="2" xfId="1" applyNumberFormat="1" applyFont="1" applyFill="1" applyBorder="1" applyProtection="1">
      <protection locked="0"/>
    </xf>
    <xf numFmtId="44" fontId="5" fillId="0" borderId="2" xfId="1" applyFont="1" applyFill="1" applyBorder="1" applyProtection="1">
      <protection locked="0"/>
    </xf>
    <xf numFmtId="0" fontId="4" fillId="4" borderId="2" xfId="0" applyFont="1" applyFill="1" applyBorder="1"/>
    <xf numFmtId="42" fontId="4" fillId="4" borderId="2" xfId="1" applyNumberFormat="1" applyFont="1" applyFill="1" applyBorder="1" applyProtection="1"/>
    <xf numFmtId="44" fontId="4" fillId="4" borderId="2" xfId="1" applyFont="1" applyFill="1" applyBorder="1" applyProtection="1"/>
    <xf numFmtId="0" fontId="5" fillId="0" borderId="2" xfId="0" applyFont="1" applyBorder="1" applyProtection="1">
      <protection locked="0"/>
    </xf>
    <xf numFmtId="42" fontId="5" fillId="0" borderId="2" xfId="1" applyNumberFormat="1" applyFont="1" applyBorder="1" applyProtection="1">
      <protection locked="0"/>
    </xf>
    <xf numFmtId="0" fontId="6" fillId="4" borderId="2" xfId="0" applyFont="1" applyFill="1" applyBorder="1"/>
    <xf numFmtId="0" fontId="4" fillId="4" borderId="2" xfId="0" applyFont="1" applyFill="1" applyBorder="1" applyAlignment="1">
      <alignment horizontal="right"/>
    </xf>
    <xf numFmtId="42" fontId="0" fillId="0" borderId="0" xfId="1" applyNumberFormat="1" applyFont="1" applyProtection="1">
      <protection locked="0"/>
    </xf>
    <xf numFmtId="44" fontId="7" fillId="0" borderId="2" xfId="1" applyFont="1" applyFill="1" applyBorder="1" applyProtection="1">
      <protection locked="0"/>
    </xf>
    <xf numFmtId="42" fontId="5" fillId="0" borderId="2" xfId="1" applyNumberFormat="1" applyFont="1" applyFill="1" applyBorder="1" applyProtection="1">
      <protection locked="0"/>
    </xf>
    <xf numFmtId="42" fontId="0" fillId="0" borderId="0" xfId="1" applyNumberFormat="1" applyFont="1" applyFill="1" applyProtection="1">
      <protection locked="0"/>
    </xf>
    <xf numFmtId="0" fontId="7" fillId="0" borderId="2" xfId="0" applyFont="1" applyBorder="1" applyAlignment="1" applyProtection="1">
      <alignment wrapText="1"/>
      <protection locked="0"/>
    </xf>
    <xf numFmtId="1" fontId="7" fillId="0" borderId="2" xfId="1" applyNumberFormat="1" applyFont="1" applyBorder="1" applyProtection="1">
      <protection locked="0"/>
    </xf>
    <xf numFmtId="44" fontId="5" fillId="3" borderId="2" xfId="1" applyFont="1" applyFill="1" applyBorder="1" applyProtection="1">
      <protection locked="0"/>
    </xf>
    <xf numFmtId="0" fontId="5" fillId="3" borderId="3" xfId="0" applyFont="1" applyFill="1" applyBorder="1" applyAlignment="1" applyProtection="1">
      <alignment wrapText="1"/>
      <protection locked="0"/>
    </xf>
    <xf numFmtId="0" fontId="5" fillId="3" borderId="4" xfId="0" applyFont="1" applyFill="1" applyBorder="1" applyAlignment="1" applyProtection="1">
      <alignment wrapText="1"/>
      <protection locked="0"/>
    </xf>
    <xf numFmtId="1" fontId="5" fillId="3" borderId="4" xfId="1" applyNumberFormat="1" applyFont="1" applyFill="1" applyBorder="1" applyProtection="1">
      <protection locked="0"/>
    </xf>
    <xf numFmtId="44" fontId="5" fillId="3" borderId="4" xfId="1" applyFont="1" applyFill="1" applyBorder="1" applyProtection="1">
      <protection locked="0"/>
    </xf>
    <xf numFmtId="44" fontId="4" fillId="3" borderId="5" xfId="1" applyFont="1" applyFill="1" applyBorder="1" applyProtection="1">
      <protection locked="0"/>
    </xf>
    <xf numFmtId="0" fontId="4" fillId="4" borderId="3" xfId="0" applyFont="1" applyFill="1" applyBorder="1"/>
    <xf numFmtId="0" fontId="4" fillId="4" borderId="4" xfId="0" applyFont="1" applyFill="1" applyBorder="1"/>
    <xf numFmtId="42" fontId="4" fillId="4" borderId="4" xfId="1" applyNumberFormat="1" applyFont="1" applyFill="1" applyBorder="1" applyProtection="1"/>
    <xf numFmtId="44" fontId="4" fillId="4" borderId="5" xfId="1" applyFont="1" applyFill="1" applyBorder="1" applyProtection="1"/>
    <xf numFmtId="0" fontId="5" fillId="5" borderId="2" xfId="0" applyFont="1" applyFill="1" applyBorder="1" applyProtection="1">
      <protection locked="0"/>
    </xf>
    <xf numFmtId="0" fontId="5" fillId="5" borderId="2" xfId="0" applyFont="1" applyFill="1" applyBorder="1" applyAlignment="1" applyProtection="1">
      <alignment wrapText="1"/>
      <protection locked="0"/>
    </xf>
    <xf numFmtId="42" fontId="5" fillId="5" borderId="2" xfId="1" applyNumberFormat="1" applyFont="1" applyFill="1" applyBorder="1" applyProtection="1">
      <protection locked="0"/>
    </xf>
    <xf numFmtId="44" fontId="5" fillId="5" borderId="2" xfId="1" applyFont="1" applyFill="1" applyBorder="1" applyProtection="1">
      <protection locked="0"/>
    </xf>
    <xf numFmtId="0" fontId="5" fillId="6" borderId="2" xfId="0" applyFont="1" applyFill="1" applyBorder="1" applyProtection="1">
      <protection locked="0"/>
    </xf>
    <xf numFmtId="0" fontId="5" fillId="6" borderId="2" xfId="0" applyFont="1" applyFill="1" applyBorder="1" applyAlignment="1" applyProtection="1">
      <alignment wrapText="1"/>
      <protection locked="0"/>
    </xf>
    <xf numFmtId="42" fontId="5" fillId="6" borderId="2" xfId="1" applyNumberFormat="1" applyFont="1" applyFill="1" applyBorder="1" applyProtection="1">
      <protection locked="0"/>
    </xf>
    <xf numFmtId="44" fontId="5" fillId="6" borderId="2" xfId="1" applyFont="1" applyFill="1" applyBorder="1" applyProtection="1">
      <protection locked="0"/>
    </xf>
    <xf numFmtId="0" fontId="5" fillId="7" borderId="2" xfId="0" applyFont="1" applyFill="1" applyBorder="1" applyAlignment="1" applyProtection="1">
      <alignment wrapText="1"/>
      <protection locked="0"/>
    </xf>
    <xf numFmtId="1" fontId="5" fillId="7" borderId="2" xfId="1" applyNumberFormat="1" applyFont="1" applyFill="1" applyBorder="1" applyProtection="1">
      <protection locked="0"/>
    </xf>
    <xf numFmtId="42" fontId="5" fillId="7" borderId="2" xfId="1" applyNumberFormat="1" applyFont="1" applyFill="1" applyBorder="1" applyProtection="1">
      <protection locked="0"/>
    </xf>
    <xf numFmtId="44" fontId="5" fillId="7" borderId="2" xfId="1" applyFont="1" applyFill="1" applyBorder="1" applyProtection="1">
      <protection locked="0"/>
    </xf>
    <xf numFmtId="0" fontId="5" fillId="7" borderId="2" xfId="0" applyFont="1" applyFill="1" applyBorder="1" applyProtection="1">
      <protection locked="0"/>
    </xf>
    <xf numFmtId="0" fontId="5" fillId="8" borderId="2" xfId="0" applyFont="1" applyFill="1" applyBorder="1" applyProtection="1">
      <protection locked="0"/>
    </xf>
    <xf numFmtId="0" fontId="5" fillId="8" borderId="2" xfId="0" applyFont="1" applyFill="1" applyBorder="1" applyAlignment="1" applyProtection="1">
      <alignment wrapText="1"/>
      <protection locked="0"/>
    </xf>
    <xf numFmtId="1" fontId="5" fillId="8" borderId="2" xfId="1" applyNumberFormat="1" applyFont="1" applyFill="1" applyBorder="1" applyProtection="1">
      <protection locked="0"/>
    </xf>
    <xf numFmtId="42" fontId="5" fillId="8" borderId="2" xfId="1" applyNumberFormat="1" applyFont="1" applyFill="1" applyBorder="1" applyProtection="1">
      <protection locked="0"/>
    </xf>
    <xf numFmtId="44" fontId="5" fillId="8" borderId="2" xfId="1" applyFont="1" applyFill="1" applyBorder="1" applyProtection="1">
      <protection locked="0"/>
    </xf>
    <xf numFmtId="164" fontId="5" fillId="5" borderId="2" xfId="2" applyNumberFormat="1" applyFont="1" applyFill="1" applyBorder="1" applyProtection="1">
      <protection locked="0"/>
    </xf>
    <xf numFmtId="1" fontId="5" fillId="5" borderId="2" xfId="1" applyNumberFormat="1" applyFont="1" applyFill="1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627289</xdr:colOff>
      <xdr:row>0</xdr:row>
      <xdr:rowOff>46265</xdr:rowOff>
    </xdr:from>
    <xdr:to>
      <xdr:col>0</xdr:col>
      <xdr:colOff>1789339</xdr:colOff>
      <xdr:row>0</xdr:row>
      <xdr:rowOff>1214665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A482B282-D403-49E2-B167-43CDE9487B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289" y="46265"/>
          <a:ext cx="1162050" cy="1168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8"/>
  <sheetViews>
    <sheetView tabSelected="1" topLeftCell="A13" zoomScale="70" zoomScaleNormal="70" workbookViewId="0">
      <selection activeCell="G96" sqref="G96"/>
    </sheetView>
  </sheetViews>
  <sheetFormatPr defaultColWidth="9" defaultRowHeight="15" x14ac:dyDescent="0.25"/>
  <cols>
    <col min="1" max="1" width="69.5703125" style="1" customWidth="1"/>
    <col min="2" max="2" width="18.140625" style="1" customWidth="1"/>
    <col min="3" max="3" width="18.85546875" style="21" customWidth="1"/>
    <col min="4" max="4" width="38.7109375" style="24" customWidth="1"/>
    <col min="5" max="5" width="22.85546875" style="21" customWidth="1"/>
    <col min="6" max="6" width="15.7109375" style="1" customWidth="1"/>
    <col min="7" max="7" width="12.5703125" style="1" bestFit="1" customWidth="1"/>
    <col min="8" max="8" width="10.5703125" style="1" bestFit="1" customWidth="1"/>
    <col min="9" max="9" width="11.28515625" style="1" customWidth="1"/>
    <col min="10" max="10" width="14.28515625" style="1" bestFit="1" customWidth="1"/>
    <col min="11" max="16384" width="9" style="1"/>
  </cols>
  <sheetData>
    <row r="1" spans="1:10" ht="102.75" customHeight="1" x14ac:dyDescent="0.25">
      <c r="A1" s="57" t="s">
        <v>24</v>
      </c>
      <c r="B1" s="57"/>
      <c r="C1" s="58"/>
      <c r="D1" s="58"/>
      <c r="E1" s="58"/>
    </row>
    <row r="2" spans="1:10" ht="19.5" x14ac:dyDescent="0.25">
      <c r="A2" s="2" t="s">
        <v>18</v>
      </c>
      <c r="B2" s="2" t="s">
        <v>29</v>
      </c>
      <c r="C2" s="3" t="s">
        <v>0</v>
      </c>
      <c r="D2" s="2" t="s">
        <v>1</v>
      </c>
      <c r="E2" s="3" t="s">
        <v>2</v>
      </c>
    </row>
    <row r="3" spans="1:10" ht="19.5" x14ac:dyDescent="0.25">
      <c r="A3" s="59"/>
      <c r="B3" s="60"/>
      <c r="C3" s="61"/>
      <c r="D3" s="61"/>
      <c r="E3" s="62"/>
    </row>
    <row r="4" spans="1:10" ht="19.5" x14ac:dyDescent="0.4">
      <c r="A4" s="63" t="s">
        <v>25</v>
      </c>
      <c r="B4" s="64"/>
      <c r="C4" s="64"/>
      <c r="D4" s="64"/>
      <c r="E4" s="65"/>
    </row>
    <row r="5" spans="1:10" ht="19.5" x14ac:dyDescent="0.4">
      <c r="A5" s="4" t="s">
        <v>12</v>
      </c>
      <c r="B5" s="4">
        <v>6</v>
      </c>
      <c r="C5" s="5">
        <v>56</v>
      </c>
      <c r="D5" s="13">
        <v>75</v>
      </c>
      <c r="E5" s="6">
        <f>C5*D5*B5</f>
        <v>25200</v>
      </c>
      <c r="F5" s="7"/>
      <c r="G5" s="7"/>
      <c r="H5" s="7"/>
      <c r="J5" s="8"/>
    </row>
    <row r="6" spans="1:10" ht="19.5" x14ac:dyDescent="0.4">
      <c r="A6" s="4" t="s">
        <v>11</v>
      </c>
      <c r="B6" s="4">
        <v>6</v>
      </c>
      <c r="C6" s="5">
        <f>56*2</f>
        <v>112</v>
      </c>
      <c r="D6" s="13">
        <v>95</v>
      </c>
      <c r="E6" s="6">
        <f t="shared" ref="E6:E11" si="0">C6*D6*B6</f>
        <v>63840</v>
      </c>
      <c r="F6" s="7"/>
      <c r="G6" s="7"/>
      <c r="H6" s="7"/>
      <c r="J6" s="8"/>
    </row>
    <row r="7" spans="1:10" ht="19.5" x14ac:dyDescent="0.4">
      <c r="A7" s="4" t="s">
        <v>5</v>
      </c>
      <c r="B7" s="4">
        <v>6</v>
      </c>
      <c r="C7" s="5">
        <v>56</v>
      </c>
      <c r="D7" s="13">
        <v>62</v>
      </c>
      <c r="E7" s="6">
        <f t="shared" si="0"/>
        <v>20832</v>
      </c>
      <c r="G7" s="7"/>
    </row>
    <row r="8" spans="1:10" ht="19.5" x14ac:dyDescent="0.4">
      <c r="A8" s="4" t="s">
        <v>10</v>
      </c>
      <c r="B8" s="4">
        <v>6</v>
      </c>
      <c r="C8" s="5">
        <f>56*4</f>
        <v>224</v>
      </c>
      <c r="D8" s="13">
        <v>48</v>
      </c>
      <c r="E8" s="6">
        <f t="shared" si="0"/>
        <v>64512</v>
      </c>
      <c r="G8" s="7"/>
    </row>
    <row r="9" spans="1:10" ht="19.5" x14ac:dyDescent="0.4">
      <c r="A9" s="4" t="s">
        <v>9</v>
      </c>
      <c r="B9" s="4">
        <v>6</v>
      </c>
      <c r="C9" s="5">
        <f>56*5</f>
        <v>280</v>
      </c>
      <c r="D9" s="13">
        <v>40</v>
      </c>
      <c r="E9" s="6">
        <f t="shared" si="0"/>
        <v>67200</v>
      </c>
    </row>
    <row r="10" spans="1:10" ht="19.5" x14ac:dyDescent="0.4">
      <c r="A10" s="4" t="s">
        <v>13</v>
      </c>
      <c r="B10" s="4">
        <v>6</v>
      </c>
      <c r="C10" s="5">
        <f>63*2</f>
        <v>126</v>
      </c>
      <c r="D10" s="13">
        <v>32</v>
      </c>
      <c r="E10" s="6">
        <f t="shared" si="0"/>
        <v>24192</v>
      </c>
      <c r="F10" s="7"/>
      <c r="G10" s="7"/>
      <c r="H10" s="7"/>
      <c r="J10" s="8"/>
    </row>
    <row r="11" spans="1:10" ht="19.5" x14ac:dyDescent="0.4">
      <c r="A11" s="4" t="s">
        <v>14</v>
      </c>
      <c r="B11" s="4">
        <v>6</v>
      </c>
      <c r="C11" s="5">
        <f>63*2</f>
        <v>126</v>
      </c>
      <c r="D11" s="13">
        <v>40</v>
      </c>
      <c r="E11" s="6">
        <f t="shared" si="0"/>
        <v>30240</v>
      </c>
      <c r="F11" s="7"/>
      <c r="G11" s="7"/>
      <c r="H11" s="7"/>
      <c r="J11" s="8"/>
    </row>
    <row r="12" spans="1:10" ht="19.5" x14ac:dyDescent="0.4">
      <c r="A12" s="25"/>
      <c r="B12" s="4"/>
      <c r="C12" s="5"/>
      <c r="D12" s="6"/>
      <c r="E12" s="6"/>
    </row>
    <row r="13" spans="1:10" ht="19.5" x14ac:dyDescent="0.4">
      <c r="A13" s="4"/>
      <c r="B13" s="4"/>
      <c r="C13" s="5"/>
      <c r="D13" s="13"/>
      <c r="E13" s="6"/>
    </row>
    <row r="14" spans="1:10" ht="19.5" x14ac:dyDescent="0.4">
      <c r="A14" s="9" t="s">
        <v>26</v>
      </c>
      <c r="B14" s="9"/>
      <c r="C14" s="10"/>
      <c r="D14" s="10"/>
      <c r="E14" s="11">
        <f>SUM(E5:E13)</f>
        <v>296016</v>
      </c>
    </row>
    <row r="15" spans="1:10" ht="19.5" x14ac:dyDescent="0.4">
      <c r="A15" s="63" t="s">
        <v>25</v>
      </c>
      <c r="B15" s="64"/>
      <c r="C15" s="64"/>
      <c r="D15" s="64"/>
      <c r="E15" s="65"/>
    </row>
    <row r="16" spans="1:10" ht="19.5" x14ac:dyDescent="0.4">
      <c r="A16" s="4" t="s">
        <v>12</v>
      </c>
      <c r="B16" s="4">
        <v>6</v>
      </c>
      <c r="C16" s="5">
        <v>56</v>
      </c>
      <c r="D16" s="13">
        <v>75</v>
      </c>
      <c r="E16" s="6">
        <f t="shared" ref="E16:E22" si="1">C16*D16*B16</f>
        <v>25200</v>
      </c>
      <c r="F16" s="7"/>
      <c r="G16" s="7"/>
      <c r="H16" s="7"/>
      <c r="J16" s="8"/>
    </row>
    <row r="17" spans="1:10" ht="19.5" x14ac:dyDescent="0.4">
      <c r="A17" s="4" t="s">
        <v>11</v>
      </c>
      <c r="B17" s="4">
        <v>6</v>
      </c>
      <c r="C17" s="5">
        <f>56*2</f>
        <v>112</v>
      </c>
      <c r="D17" s="13">
        <v>95</v>
      </c>
      <c r="E17" s="6">
        <f t="shared" si="1"/>
        <v>63840</v>
      </c>
      <c r="F17" s="7"/>
      <c r="G17" s="7"/>
      <c r="H17" s="7"/>
      <c r="J17" s="8"/>
    </row>
    <row r="18" spans="1:10" ht="19.5" x14ac:dyDescent="0.4">
      <c r="A18" s="4" t="s">
        <v>5</v>
      </c>
      <c r="B18" s="4">
        <v>6</v>
      </c>
      <c r="C18" s="5">
        <v>56</v>
      </c>
      <c r="D18" s="13">
        <v>62</v>
      </c>
      <c r="E18" s="6">
        <f t="shared" si="1"/>
        <v>20832</v>
      </c>
      <c r="F18" s="7"/>
      <c r="G18" s="7"/>
      <c r="H18" s="7"/>
      <c r="J18" s="8"/>
    </row>
    <row r="19" spans="1:10" ht="19.5" x14ac:dyDescent="0.4">
      <c r="A19" s="4" t="s">
        <v>10</v>
      </c>
      <c r="B19" s="4">
        <v>6</v>
      </c>
      <c r="C19" s="5">
        <f>56*4</f>
        <v>224</v>
      </c>
      <c r="D19" s="13">
        <v>48</v>
      </c>
      <c r="E19" s="6">
        <f t="shared" si="1"/>
        <v>64512</v>
      </c>
      <c r="G19" s="7"/>
    </row>
    <row r="20" spans="1:10" ht="19.5" x14ac:dyDescent="0.4">
      <c r="A20" s="4" t="s">
        <v>9</v>
      </c>
      <c r="B20" s="4">
        <v>6</v>
      </c>
      <c r="C20" s="5">
        <f>56*5</f>
        <v>280</v>
      </c>
      <c r="D20" s="13">
        <v>40</v>
      </c>
      <c r="E20" s="6">
        <f t="shared" si="1"/>
        <v>67200</v>
      </c>
      <c r="G20" s="7"/>
    </row>
    <row r="21" spans="1:10" ht="19.5" x14ac:dyDescent="0.4">
      <c r="A21" s="4" t="s">
        <v>13</v>
      </c>
      <c r="B21" s="4">
        <v>6</v>
      </c>
      <c r="C21" s="5">
        <f>63*2</f>
        <v>126</v>
      </c>
      <c r="D21" s="13">
        <v>32</v>
      </c>
      <c r="E21" s="6">
        <f t="shared" si="1"/>
        <v>24192</v>
      </c>
      <c r="G21" s="7"/>
    </row>
    <row r="22" spans="1:10" ht="19.5" x14ac:dyDescent="0.4">
      <c r="A22" s="4" t="s">
        <v>14</v>
      </c>
      <c r="B22" s="4">
        <v>6</v>
      </c>
      <c r="C22" s="5">
        <f>63*2</f>
        <v>126</v>
      </c>
      <c r="D22" s="13">
        <v>40</v>
      </c>
      <c r="E22" s="6">
        <f t="shared" si="1"/>
        <v>30240</v>
      </c>
      <c r="G22" s="7"/>
    </row>
    <row r="23" spans="1:10" ht="19.5" x14ac:dyDescent="0.4">
      <c r="A23" s="25"/>
      <c r="B23" s="4"/>
      <c r="C23" s="5"/>
      <c r="D23" s="6"/>
      <c r="E23" s="6"/>
    </row>
    <row r="24" spans="1:10" ht="19.5" x14ac:dyDescent="0.4">
      <c r="A24" s="4"/>
      <c r="B24" s="4"/>
      <c r="C24" s="5"/>
      <c r="D24" s="13"/>
      <c r="E24" s="6"/>
      <c r="G24" s="7"/>
    </row>
    <row r="25" spans="1:10" ht="19.5" x14ac:dyDescent="0.4">
      <c r="A25" s="9" t="s">
        <v>27</v>
      </c>
      <c r="B25" s="9"/>
      <c r="C25" s="10"/>
      <c r="D25" s="10"/>
      <c r="E25" s="11">
        <f>SUM(E16:E22)</f>
        <v>296016</v>
      </c>
    </row>
    <row r="26" spans="1:10" ht="19.5" x14ac:dyDescent="0.4">
      <c r="A26" s="63" t="s">
        <v>25</v>
      </c>
      <c r="B26" s="64"/>
      <c r="C26" s="64"/>
      <c r="D26" s="64"/>
      <c r="E26" s="65"/>
    </row>
    <row r="27" spans="1:10" ht="19.5" x14ac:dyDescent="0.4">
      <c r="A27" s="4" t="s">
        <v>12</v>
      </c>
      <c r="B27" s="4">
        <v>6</v>
      </c>
      <c r="C27" s="5">
        <v>56</v>
      </c>
      <c r="D27" s="13">
        <v>75</v>
      </c>
      <c r="E27" s="6">
        <f t="shared" ref="E27:E33" si="2">C27*D27*B27</f>
        <v>25200</v>
      </c>
      <c r="F27" s="7"/>
      <c r="G27" s="7"/>
      <c r="H27" s="7"/>
      <c r="J27" s="8"/>
    </row>
    <row r="28" spans="1:10" ht="19.5" x14ac:dyDescent="0.4">
      <c r="A28" s="4" t="s">
        <v>11</v>
      </c>
      <c r="B28" s="4">
        <v>6</v>
      </c>
      <c r="C28" s="5">
        <f>56*2</f>
        <v>112</v>
      </c>
      <c r="D28" s="13">
        <v>95</v>
      </c>
      <c r="E28" s="6">
        <f t="shared" si="2"/>
        <v>63840</v>
      </c>
      <c r="F28" s="7"/>
      <c r="G28" s="7"/>
      <c r="H28" s="7"/>
      <c r="J28" s="8"/>
    </row>
    <row r="29" spans="1:10" ht="19.5" x14ac:dyDescent="0.4">
      <c r="A29" s="4" t="s">
        <v>5</v>
      </c>
      <c r="B29" s="4">
        <v>6</v>
      </c>
      <c r="C29" s="5">
        <v>56</v>
      </c>
      <c r="D29" s="13">
        <v>62</v>
      </c>
      <c r="E29" s="6">
        <f t="shared" si="2"/>
        <v>20832</v>
      </c>
      <c r="F29" s="7"/>
      <c r="G29" s="7"/>
      <c r="H29" s="7"/>
      <c r="J29" s="8"/>
    </row>
    <row r="30" spans="1:10" ht="19.5" x14ac:dyDescent="0.4">
      <c r="A30" s="4" t="s">
        <v>10</v>
      </c>
      <c r="B30" s="4">
        <v>6</v>
      </c>
      <c r="C30" s="5">
        <f>56*4</f>
        <v>224</v>
      </c>
      <c r="D30" s="13">
        <v>48</v>
      </c>
      <c r="E30" s="6">
        <f t="shared" si="2"/>
        <v>64512</v>
      </c>
      <c r="G30" s="7"/>
    </row>
    <row r="31" spans="1:10" ht="19.5" x14ac:dyDescent="0.4">
      <c r="A31" s="4" t="s">
        <v>9</v>
      </c>
      <c r="B31" s="4">
        <v>6</v>
      </c>
      <c r="C31" s="5">
        <f>56*5</f>
        <v>280</v>
      </c>
      <c r="D31" s="13">
        <v>40</v>
      </c>
      <c r="E31" s="6">
        <f t="shared" si="2"/>
        <v>67200</v>
      </c>
      <c r="G31" s="7"/>
    </row>
    <row r="32" spans="1:10" ht="19.5" x14ac:dyDescent="0.4">
      <c r="A32" s="4" t="s">
        <v>13</v>
      </c>
      <c r="B32" s="4">
        <v>6</v>
      </c>
      <c r="C32" s="5">
        <f>63*2</f>
        <v>126</v>
      </c>
      <c r="D32" s="13">
        <v>32</v>
      </c>
      <c r="E32" s="6">
        <f t="shared" si="2"/>
        <v>24192</v>
      </c>
      <c r="G32" s="7"/>
    </row>
    <row r="33" spans="1:10" ht="19.5" x14ac:dyDescent="0.4">
      <c r="A33" s="4" t="s">
        <v>14</v>
      </c>
      <c r="B33" s="4">
        <v>6</v>
      </c>
      <c r="C33" s="5">
        <f>63*2</f>
        <v>126</v>
      </c>
      <c r="D33" s="13">
        <v>40</v>
      </c>
      <c r="E33" s="6">
        <f t="shared" si="2"/>
        <v>30240</v>
      </c>
      <c r="G33" s="7"/>
    </row>
    <row r="34" spans="1:10" ht="19.5" x14ac:dyDescent="0.4">
      <c r="A34" s="25"/>
      <c r="B34" s="4"/>
      <c r="C34" s="5"/>
      <c r="D34" s="6"/>
      <c r="E34" s="6"/>
    </row>
    <row r="35" spans="1:10" ht="19.5" x14ac:dyDescent="0.4">
      <c r="A35" s="4"/>
      <c r="B35" s="4"/>
      <c r="C35" s="5"/>
      <c r="D35" s="13"/>
      <c r="E35" s="6"/>
      <c r="G35" s="7"/>
    </row>
    <row r="36" spans="1:10" ht="39" x14ac:dyDescent="0.4">
      <c r="A36" s="9" t="s">
        <v>28</v>
      </c>
      <c r="B36" s="9"/>
      <c r="C36" s="10"/>
      <c r="D36" s="10"/>
      <c r="E36" s="11">
        <f>SUM(E27:E33)</f>
        <v>296016</v>
      </c>
    </row>
    <row r="37" spans="1:10" ht="19.5" x14ac:dyDescent="0.4">
      <c r="A37" s="14" t="s">
        <v>41</v>
      </c>
      <c r="B37" s="14"/>
      <c r="C37" s="15"/>
      <c r="D37" s="10"/>
      <c r="E37" s="16">
        <f>E14+E25+E36</f>
        <v>888048</v>
      </c>
    </row>
    <row r="38" spans="1:10" ht="19.5" x14ac:dyDescent="0.4">
      <c r="A38" s="33"/>
      <c r="B38" s="34"/>
      <c r="C38" s="35"/>
      <c r="D38" s="30"/>
      <c r="E38" s="36"/>
    </row>
    <row r="39" spans="1:10" ht="19.5" x14ac:dyDescent="0.4">
      <c r="A39" s="63" t="s">
        <v>30</v>
      </c>
      <c r="B39" s="64"/>
      <c r="C39" s="64"/>
      <c r="D39" s="64"/>
      <c r="E39" s="65"/>
    </row>
    <row r="40" spans="1:10" ht="19.5" x14ac:dyDescent="0.4">
      <c r="A40" s="4" t="s">
        <v>31</v>
      </c>
      <c r="B40" s="4">
        <v>6</v>
      </c>
      <c r="C40" s="12">
        <f>56*2</f>
        <v>112</v>
      </c>
      <c r="D40" s="13">
        <v>95</v>
      </c>
      <c r="E40" s="6">
        <f>B40*C40*D40</f>
        <v>63840</v>
      </c>
      <c r="F40" s="7"/>
      <c r="G40" s="7"/>
      <c r="H40" s="7"/>
      <c r="J40" s="8"/>
    </row>
    <row r="41" spans="1:10" ht="19.5" x14ac:dyDescent="0.4">
      <c r="A41" s="4" t="s">
        <v>32</v>
      </c>
      <c r="B41" s="4">
        <v>6</v>
      </c>
      <c r="C41" s="12">
        <f>50*4</f>
        <v>200</v>
      </c>
      <c r="D41" s="13">
        <v>48</v>
      </c>
      <c r="E41" s="6">
        <f>C41*D41</f>
        <v>9600</v>
      </c>
      <c r="F41" s="7"/>
      <c r="G41" s="7"/>
      <c r="H41" s="7"/>
      <c r="J41" s="8"/>
    </row>
    <row r="42" spans="1:10" ht="19.5" x14ac:dyDescent="0.4">
      <c r="A42" s="4" t="s">
        <v>33</v>
      </c>
      <c r="B42" s="4">
        <v>6</v>
      </c>
      <c r="C42" s="12">
        <f>50*8</f>
        <v>400</v>
      </c>
      <c r="D42" s="13">
        <v>40</v>
      </c>
      <c r="E42" s="6">
        <f t="shared" ref="E42:E45" si="3">C42*D42</f>
        <v>16000</v>
      </c>
      <c r="G42" s="7"/>
    </row>
    <row r="43" spans="1:10" ht="19.5" x14ac:dyDescent="0.4">
      <c r="A43" s="25" t="s">
        <v>34</v>
      </c>
      <c r="B43" s="4">
        <v>6</v>
      </c>
      <c r="C43" s="26">
        <f>40*1</f>
        <v>40</v>
      </c>
      <c r="D43" s="13">
        <v>75</v>
      </c>
      <c r="E43" s="6">
        <f t="shared" si="3"/>
        <v>3000</v>
      </c>
      <c r="G43" s="7"/>
    </row>
    <row r="44" spans="1:10" ht="19.5" x14ac:dyDescent="0.4">
      <c r="A44" s="25" t="s">
        <v>35</v>
      </c>
      <c r="B44" s="4">
        <v>6</v>
      </c>
      <c r="C44" s="5">
        <f>63*2</f>
        <v>126</v>
      </c>
      <c r="D44" s="6">
        <v>32</v>
      </c>
      <c r="E44" s="6">
        <f t="shared" si="3"/>
        <v>4032</v>
      </c>
    </row>
    <row r="45" spans="1:10" ht="19.5" x14ac:dyDescent="0.4">
      <c r="A45" s="25" t="s">
        <v>36</v>
      </c>
      <c r="B45" s="4">
        <v>6</v>
      </c>
      <c r="C45" s="5">
        <f>63*2</f>
        <v>126</v>
      </c>
      <c r="D45" s="6">
        <v>40</v>
      </c>
      <c r="E45" s="6">
        <f t="shared" si="3"/>
        <v>5040</v>
      </c>
    </row>
    <row r="46" spans="1:10" ht="19.5" x14ac:dyDescent="0.4">
      <c r="A46" s="25"/>
      <c r="B46" s="4"/>
      <c r="C46" s="5"/>
      <c r="D46" s="6"/>
      <c r="E46" s="6"/>
    </row>
    <row r="47" spans="1:10" ht="19.5" x14ac:dyDescent="0.4">
      <c r="A47" s="9" t="s">
        <v>37</v>
      </c>
      <c r="B47" s="9"/>
      <c r="C47" s="10"/>
      <c r="D47" s="27"/>
      <c r="E47" s="11">
        <f>SUM(E40:E46)</f>
        <v>101512</v>
      </c>
    </row>
    <row r="48" spans="1:10" ht="19.5" x14ac:dyDescent="0.4">
      <c r="A48" s="28"/>
      <c r="B48" s="29"/>
      <c r="C48" s="30"/>
      <c r="D48" s="31"/>
      <c r="E48" s="32"/>
    </row>
    <row r="49" spans="1:10" ht="19.5" x14ac:dyDescent="0.4">
      <c r="A49" s="63" t="s">
        <v>30</v>
      </c>
      <c r="B49" s="64"/>
      <c r="C49" s="64"/>
      <c r="D49" s="64"/>
      <c r="E49" s="65"/>
    </row>
    <row r="50" spans="1:10" ht="19.5" x14ac:dyDescent="0.4">
      <c r="A50" s="4" t="s">
        <v>31</v>
      </c>
      <c r="B50" s="4">
        <v>6</v>
      </c>
      <c r="C50" s="12">
        <f>56*2</f>
        <v>112</v>
      </c>
      <c r="D50" s="13">
        <v>95</v>
      </c>
      <c r="E50" s="6">
        <f>B50*C50*D50</f>
        <v>63840</v>
      </c>
      <c r="F50" s="7"/>
      <c r="G50" s="7"/>
      <c r="H50" s="7"/>
      <c r="J50" s="8"/>
    </row>
    <row r="51" spans="1:10" ht="19.5" x14ac:dyDescent="0.4">
      <c r="A51" s="4" t="s">
        <v>32</v>
      </c>
      <c r="B51" s="4">
        <v>6</v>
      </c>
      <c r="C51" s="12">
        <f>50*4</f>
        <v>200</v>
      </c>
      <c r="D51" s="13">
        <v>48</v>
      </c>
      <c r="E51" s="6">
        <f>C51*D51</f>
        <v>9600</v>
      </c>
      <c r="F51" s="7"/>
      <c r="G51" s="7"/>
      <c r="H51" s="7"/>
      <c r="J51" s="8"/>
    </row>
    <row r="52" spans="1:10" ht="19.5" x14ac:dyDescent="0.4">
      <c r="A52" s="4" t="s">
        <v>33</v>
      </c>
      <c r="B52" s="4">
        <v>6</v>
      </c>
      <c r="C52" s="12">
        <f>50*8</f>
        <v>400</v>
      </c>
      <c r="D52" s="13">
        <v>40</v>
      </c>
      <c r="E52" s="6">
        <f t="shared" ref="E52:E55" si="4">C52*D52</f>
        <v>16000</v>
      </c>
      <c r="G52" s="7"/>
    </row>
    <row r="53" spans="1:10" ht="19.5" x14ac:dyDescent="0.4">
      <c r="A53" s="25" t="s">
        <v>34</v>
      </c>
      <c r="B53" s="4">
        <v>6</v>
      </c>
      <c r="C53" s="26">
        <f>40*1</f>
        <v>40</v>
      </c>
      <c r="D53" s="13">
        <v>75</v>
      </c>
      <c r="E53" s="6">
        <f t="shared" si="4"/>
        <v>3000</v>
      </c>
      <c r="G53" s="7"/>
    </row>
    <row r="54" spans="1:10" ht="19.5" x14ac:dyDescent="0.4">
      <c r="A54" s="25" t="s">
        <v>35</v>
      </c>
      <c r="B54" s="4">
        <v>6</v>
      </c>
      <c r="C54" s="5">
        <f>63*2</f>
        <v>126</v>
      </c>
      <c r="D54" s="6">
        <v>32</v>
      </c>
      <c r="E54" s="6">
        <f t="shared" si="4"/>
        <v>4032</v>
      </c>
    </row>
    <row r="55" spans="1:10" ht="19.5" x14ac:dyDescent="0.4">
      <c r="A55" s="25" t="s">
        <v>36</v>
      </c>
      <c r="B55" s="4">
        <v>6</v>
      </c>
      <c r="C55" s="5">
        <f>63*2</f>
        <v>126</v>
      </c>
      <c r="D55" s="6">
        <v>40</v>
      </c>
      <c r="E55" s="6">
        <f t="shared" si="4"/>
        <v>5040</v>
      </c>
    </row>
    <row r="56" spans="1:10" ht="19.5" x14ac:dyDescent="0.4">
      <c r="A56" s="25"/>
      <c r="B56" s="4"/>
      <c r="C56" s="5"/>
      <c r="D56" s="6"/>
      <c r="E56" s="6"/>
    </row>
    <row r="57" spans="1:10" ht="19.5" x14ac:dyDescent="0.4">
      <c r="A57" s="9" t="s">
        <v>38</v>
      </c>
      <c r="B57" s="9"/>
      <c r="C57" s="10"/>
      <c r="D57" s="27"/>
      <c r="E57" s="11">
        <f>SUM(E50:E56)</f>
        <v>101512</v>
      </c>
    </row>
    <row r="58" spans="1:10" ht="19.5" x14ac:dyDescent="0.4">
      <c r="A58" s="28"/>
      <c r="B58" s="29"/>
      <c r="C58" s="30"/>
      <c r="D58" s="31"/>
      <c r="E58" s="32"/>
    </row>
    <row r="59" spans="1:10" ht="19.5" x14ac:dyDescent="0.4">
      <c r="A59" s="63" t="s">
        <v>30</v>
      </c>
      <c r="B59" s="64"/>
      <c r="C59" s="64"/>
      <c r="D59" s="64"/>
      <c r="E59" s="65"/>
    </row>
    <row r="60" spans="1:10" ht="19.5" x14ac:dyDescent="0.4">
      <c r="A60" s="4" t="s">
        <v>31</v>
      </c>
      <c r="B60" s="4">
        <v>6</v>
      </c>
      <c r="C60" s="12">
        <f>56*2</f>
        <v>112</v>
      </c>
      <c r="D60" s="13">
        <v>95</v>
      </c>
      <c r="E60" s="6">
        <f>B60*C60*D60</f>
        <v>63840</v>
      </c>
      <c r="F60" s="7"/>
      <c r="G60" s="7"/>
      <c r="H60" s="7"/>
      <c r="J60" s="8"/>
    </row>
    <row r="61" spans="1:10" ht="19.5" x14ac:dyDescent="0.4">
      <c r="A61" s="4" t="s">
        <v>32</v>
      </c>
      <c r="B61" s="4">
        <v>6</v>
      </c>
      <c r="C61" s="12">
        <f>50*4</f>
        <v>200</v>
      </c>
      <c r="D61" s="13">
        <v>48</v>
      </c>
      <c r="E61" s="6">
        <f>C61*D61</f>
        <v>9600</v>
      </c>
      <c r="F61" s="7"/>
      <c r="G61" s="7"/>
      <c r="H61" s="7"/>
      <c r="J61" s="8"/>
    </row>
    <row r="62" spans="1:10" ht="19.5" x14ac:dyDescent="0.4">
      <c r="A62" s="4" t="s">
        <v>33</v>
      </c>
      <c r="B62" s="4">
        <v>6</v>
      </c>
      <c r="C62" s="12">
        <f>50*8</f>
        <v>400</v>
      </c>
      <c r="D62" s="13">
        <v>40</v>
      </c>
      <c r="E62" s="6">
        <f t="shared" ref="E62:E65" si="5">C62*D62</f>
        <v>16000</v>
      </c>
      <c r="G62" s="7"/>
    </row>
    <row r="63" spans="1:10" ht="19.5" x14ac:dyDescent="0.4">
      <c r="A63" s="25" t="s">
        <v>34</v>
      </c>
      <c r="B63" s="4">
        <v>6</v>
      </c>
      <c r="C63" s="26">
        <f>40*1</f>
        <v>40</v>
      </c>
      <c r="D63" s="13">
        <v>75</v>
      </c>
      <c r="E63" s="6">
        <f t="shared" si="5"/>
        <v>3000</v>
      </c>
      <c r="G63" s="7"/>
    </row>
    <row r="64" spans="1:10" ht="19.5" x14ac:dyDescent="0.4">
      <c r="A64" s="25" t="s">
        <v>35</v>
      </c>
      <c r="B64" s="4">
        <v>6</v>
      </c>
      <c r="C64" s="5">
        <f>63*2</f>
        <v>126</v>
      </c>
      <c r="D64" s="6">
        <v>32</v>
      </c>
      <c r="E64" s="6">
        <f t="shared" si="5"/>
        <v>4032</v>
      </c>
    </row>
    <row r="65" spans="1:10" ht="19.5" x14ac:dyDescent="0.4">
      <c r="A65" s="25" t="s">
        <v>36</v>
      </c>
      <c r="B65" s="4">
        <v>6</v>
      </c>
      <c r="C65" s="5">
        <f>63*2</f>
        <v>126</v>
      </c>
      <c r="D65" s="6">
        <v>40</v>
      </c>
      <c r="E65" s="6">
        <f t="shared" si="5"/>
        <v>5040</v>
      </c>
    </row>
    <row r="66" spans="1:10" ht="19.5" x14ac:dyDescent="0.4">
      <c r="A66" s="25"/>
      <c r="B66" s="4"/>
      <c r="C66" s="5"/>
      <c r="D66" s="6"/>
      <c r="E66" s="6"/>
    </row>
    <row r="67" spans="1:10" ht="24" customHeight="1" x14ac:dyDescent="0.4">
      <c r="A67" s="9" t="s">
        <v>39</v>
      </c>
      <c r="B67" s="9"/>
      <c r="C67" s="10"/>
      <c r="D67" s="27"/>
      <c r="E67" s="11">
        <f>SUM(E60:E66)</f>
        <v>101512</v>
      </c>
    </row>
    <row r="68" spans="1:10" ht="19.5" x14ac:dyDescent="0.4">
      <c r="A68" s="14" t="s">
        <v>40</v>
      </c>
      <c r="B68" s="14"/>
      <c r="C68" s="15"/>
      <c r="D68" s="10"/>
      <c r="E68" s="16">
        <f>E47+E57+E67</f>
        <v>304536</v>
      </c>
    </row>
    <row r="69" spans="1:10" ht="19.5" x14ac:dyDescent="0.4">
      <c r="A69" s="63"/>
      <c r="B69" s="64"/>
      <c r="C69" s="64"/>
      <c r="D69" s="64"/>
      <c r="E69" s="65"/>
    </row>
    <row r="70" spans="1:10" ht="19.5" x14ac:dyDescent="0.4">
      <c r="A70" s="63" t="s">
        <v>42</v>
      </c>
      <c r="B70" s="64"/>
      <c r="C70" s="64"/>
      <c r="D70" s="64"/>
      <c r="E70" s="65"/>
    </row>
    <row r="71" spans="1:10" ht="19.5" x14ac:dyDescent="0.4">
      <c r="A71" s="25" t="s">
        <v>48</v>
      </c>
      <c r="B71" s="4">
        <v>6</v>
      </c>
      <c r="C71" s="5">
        <f>56*3</f>
        <v>168</v>
      </c>
      <c r="D71" s="6">
        <v>77.5</v>
      </c>
      <c r="E71" s="6">
        <f>B71*C71*D71</f>
        <v>78120</v>
      </c>
    </row>
    <row r="72" spans="1:10" ht="19.5" x14ac:dyDescent="0.4">
      <c r="A72" s="4" t="s">
        <v>3</v>
      </c>
      <c r="B72" s="4">
        <v>6</v>
      </c>
      <c r="C72" s="12">
        <v>20</v>
      </c>
      <c r="D72" s="22">
        <v>150</v>
      </c>
      <c r="E72" s="6">
        <f>B72*C72*D72</f>
        <v>18000</v>
      </c>
      <c r="J72" s="7"/>
    </row>
    <row r="73" spans="1:10" ht="19.5" x14ac:dyDescent="0.4">
      <c r="A73" s="4" t="s">
        <v>22</v>
      </c>
      <c r="B73" s="4">
        <v>6</v>
      </c>
      <c r="C73" s="12">
        <v>10</v>
      </c>
      <c r="D73" s="13">
        <v>105</v>
      </c>
      <c r="E73" s="6">
        <f>B73*C73*D73</f>
        <v>6300</v>
      </c>
      <c r="J73" s="7"/>
    </row>
    <row r="74" spans="1:10" ht="19.5" x14ac:dyDescent="0.4">
      <c r="A74" s="4" t="s">
        <v>23</v>
      </c>
      <c r="B74" s="4">
        <v>6</v>
      </c>
      <c r="C74" s="12">
        <v>15</v>
      </c>
      <c r="D74" s="13">
        <v>49</v>
      </c>
      <c r="E74" s="6">
        <f>B74*C74*D74</f>
        <v>4410</v>
      </c>
      <c r="J74" s="7"/>
    </row>
    <row r="75" spans="1:10" ht="19.5" x14ac:dyDescent="0.4">
      <c r="A75" s="9" t="s">
        <v>4</v>
      </c>
      <c r="B75" s="9"/>
      <c r="C75" s="10"/>
      <c r="D75" s="10"/>
      <c r="E75" s="11">
        <f>SUM(E71:E74)</f>
        <v>106830</v>
      </c>
    </row>
    <row r="76" spans="1:10" ht="19.5" x14ac:dyDescent="0.4">
      <c r="A76" s="14" t="s">
        <v>50</v>
      </c>
      <c r="B76" s="14"/>
      <c r="C76" s="15"/>
      <c r="D76" s="10"/>
      <c r="E76" s="16">
        <f>E37+E68+E75</f>
        <v>1299414</v>
      </c>
    </row>
    <row r="77" spans="1:10" ht="19.5" x14ac:dyDescent="0.4">
      <c r="A77" s="66"/>
      <c r="B77" s="67"/>
      <c r="C77" s="67"/>
      <c r="D77" s="67"/>
      <c r="E77" s="68"/>
    </row>
    <row r="78" spans="1:10" ht="19.5" x14ac:dyDescent="0.4">
      <c r="A78" s="14" t="s">
        <v>6</v>
      </c>
      <c r="B78" s="14"/>
      <c r="C78" s="14"/>
      <c r="D78" s="10"/>
      <c r="E78" s="14"/>
    </row>
    <row r="79" spans="1:10" ht="19.5" x14ac:dyDescent="0.4">
      <c r="A79" s="37" t="s">
        <v>51</v>
      </c>
      <c r="B79" s="38">
        <v>6</v>
      </c>
      <c r="C79" s="39">
        <v>1</v>
      </c>
      <c r="D79" s="39">
        <f>1999</f>
        <v>1999</v>
      </c>
      <c r="E79" s="40">
        <f>B79*C79*D79</f>
        <v>11994</v>
      </c>
    </row>
    <row r="80" spans="1:10" ht="19.5" x14ac:dyDescent="0.4">
      <c r="A80" s="37" t="s">
        <v>52</v>
      </c>
      <c r="B80" s="38">
        <v>6</v>
      </c>
      <c r="C80" s="39">
        <v>1</v>
      </c>
      <c r="D80" s="39">
        <v>1500</v>
      </c>
      <c r="E80" s="40">
        <f t="shared" ref="E80:E82" si="6">B80*C80*D80</f>
        <v>9000</v>
      </c>
    </row>
    <row r="81" spans="1:5" ht="19.5" x14ac:dyDescent="0.4">
      <c r="A81" s="41" t="s">
        <v>15</v>
      </c>
      <c r="B81" s="42">
        <v>6</v>
      </c>
      <c r="C81" s="43">
        <v>1</v>
      </c>
      <c r="D81" s="43">
        <v>3500</v>
      </c>
      <c r="E81" s="44">
        <f t="shared" si="6"/>
        <v>21000</v>
      </c>
    </row>
    <row r="82" spans="1:5" ht="17.25" customHeight="1" x14ac:dyDescent="0.4">
      <c r="A82" s="37" t="s">
        <v>53</v>
      </c>
      <c r="B82" s="38">
        <v>6</v>
      </c>
      <c r="C82" s="39">
        <v>1</v>
      </c>
      <c r="D82" s="39">
        <v>1500</v>
      </c>
      <c r="E82" s="40">
        <f t="shared" si="6"/>
        <v>9000</v>
      </c>
    </row>
    <row r="83" spans="1:5" ht="19.5" x14ac:dyDescent="0.4">
      <c r="A83" s="37" t="s">
        <v>16</v>
      </c>
      <c r="B83" s="38">
        <v>6</v>
      </c>
      <c r="C83" s="55">
        <f>200*7*3</f>
        <v>4200</v>
      </c>
      <c r="D83" s="39">
        <v>40</v>
      </c>
      <c r="E83" s="40">
        <f>C83*D83*B83</f>
        <v>1008000</v>
      </c>
    </row>
    <row r="84" spans="1:5" ht="20.25" customHeight="1" x14ac:dyDescent="0.4">
      <c r="A84" s="50" t="s">
        <v>17</v>
      </c>
      <c r="B84" s="51">
        <v>6</v>
      </c>
      <c r="C84" s="52">
        <v>6</v>
      </c>
      <c r="D84" s="53">
        <v>200</v>
      </c>
      <c r="E84" s="54">
        <f>C84*D84*B84</f>
        <v>7200</v>
      </c>
    </row>
    <row r="85" spans="1:5" ht="39" x14ac:dyDescent="0.4">
      <c r="A85" s="45" t="s">
        <v>20</v>
      </c>
      <c r="B85" s="45">
        <v>6</v>
      </c>
      <c r="C85" s="46">
        <v>3</v>
      </c>
      <c r="D85" s="47">
        <v>1000</v>
      </c>
      <c r="E85" s="48">
        <f>B85*C85*D85</f>
        <v>18000</v>
      </c>
    </row>
    <row r="86" spans="1:5" ht="19.5" x14ac:dyDescent="0.4">
      <c r="A86" s="37" t="s">
        <v>55</v>
      </c>
      <c r="B86" s="38">
        <v>6</v>
      </c>
      <c r="C86" s="56">
        <f>1077.5*3</f>
        <v>3232.5</v>
      </c>
      <c r="D86" s="39">
        <v>100</v>
      </c>
      <c r="E86" s="40">
        <f>B86*C86*D86</f>
        <v>1939500</v>
      </c>
    </row>
    <row r="87" spans="1:5" ht="19.5" x14ac:dyDescent="0.4">
      <c r="A87" s="49" t="s">
        <v>44</v>
      </c>
      <c r="B87" s="45">
        <v>6</v>
      </c>
      <c r="C87" s="46">
        <v>3</v>
      </c>
      <c r="D87" s="47">
        <v>20653</v>
      </c>
      <c r="E87" s="48">
        <f t="shared" ref="E87:E88" si="7">B87*C87*D87</f>
        <v>371754</v>
      </c>
    </row>
    <row r="88" spans="1:5" ht="19.5" x14ac:dyDescent="0.4">
      <c r="A88" s="37" t="s">
        <v>45</v>
      </c>
      <c r="B88" s="38">
        <v>6</v>
      </c>
      <c r="C88" s="56">
        <f>6*3</f>
        <v>18</v>
      </c>
      <c r="D88" s="39">
        <v>65</v>
      </c>
      <c r="E88" s="40">
        <f t="shared" si="7"/>
        <v>7020</v>
      </c>
    </row>
    <row r="89" spans="1:5" ht="19.5" x14ac:dyDescent="0.4">
      <c r="A89" s="4"/>
      <c r="B89" s="4"/>
      <c r="C89" s="5"/>
      <c r="D89" s="18"/>
      <c r="E89" s="6"/>
    </row>
    <row r="90" spans="1:5" ht="20.25" customHeight="1" x14ac:dyDescent="0.4">
      <c r="A90" s="17"/>
      <c r="B90" s="17"/>
      <c r="C90" s="5"/>
      <c r="D90" s="18"/>
      <c r="E90" s="6"/>
    </row>
    <row r="91" spans="1:5" ht="19.5" x14ac:dyDescent="0.4">
      <c r="A91" s="4"/>
      <c r="B91" s="4"/>
      <c r="C91" s="18"/>
      <c r="D91" s="18"/>
      <c r="E91" s="6"/>
    </row>
    <row r="92" spans="1:5" ht="19.5" x14ac:dyDescent="0.4">
      <c r="A92" s="14" t="s">
        <v>7</v>
      </c>
      <c r="B92" s="14"/>
      <c r="C92" s="15"/>
      <c r="D92" s="10"/>
      <c r="E92" s="16">
        <f>SUM(E79:E91)</f>
        <v>3402468</v>
      </c>
    </row>
    <row r="93" spans="1:5" ht="19.5" x14ac:dyDescent="0.4">
      <c r="A93" s="14"/>
      <c r="B93" s="14"/>
      <c r="C93" s="15"/>
      <c r="D93" s="10"/>
      <c r="E93" s="16"/>
    </row>
    <row r="94" spans="1:5" ht="19.5" x14ac:dyDescent="0.4">
      <c r="A94" s="14" t="s">
        <v>43</v>
      </c>
      <c r="B94" s="14"/>
      <c r="C94" s="14"/>
      <c r="D94" s="10"/>
      <c r="E94" s="14"/>
    </row>
    <row r="95" spans="1:5" ht="19.5" x14ac:dyDescent="0.4">
      <c r="A95" s="17" t="s">
        <v>19</v>
      </c>
      <c r="B95" s="17"/>
      <c r="C95" s="5"/>
      <c r="D95" s="18"/>
      <c r="E95" s="6">
        <f>(7781*20)</f>
        <v>155620</v>
      </c>
    </row>
    <row r="96" spans="1:5" ht="19.5" x14ac:dyDescent="0.4">
      <c r="A96" s="17" t="s">
        <v>54</v>
      </c>
      <c r="B96" s="17"/>
      <c r="C96" s="5"/>
      <c r="D96" s="18"/>
      <c r="E96" s="6">
        <f>7500*15</f>
        <v>112500</v>
      </c>
    </row>
    <row r="97" spans="1:5" ht="20.25" customHeight="1" x14ac:dyDescent="0.4">
      <c r="A97" s="51" t="s">
        <v>21</v>
      </c>
      <c r="B97" s="51"/>
      <c r="C97" s="52">
        <v>25</v>
      </c>
      <c r="D97" s="53">
        <v>1200</v>
      </c>
      <c r="E97" s="54">
        <f>C97*D97</f>
        <v>30000</v>
      </c>
    </row>
    <row r="98" spans="1:5" ht="19.5" x14ac:dyDescent="0.4">
      <c r="A98" s="14" t="s">
        <v>46</v>
      </c>
      <c r="B98" s="14"/>
      <c r="C98" s="15"/>
      <c r="D98" s="10"/>
      <c r="E98" s="16">
        <f>SUM(E95:E97)</f>
        <v>298120</v>
      </c>
    </row>
    <row r="99" spans="1:5" ht="19.5" x14ac:dyDescent="0.4">
      <c r="A99" s="17"/>
      <c r="B99" s="17"/>
      <c r="C99" s="18"/>
      <c r="D99" s="23"/>
      <c r="E99" s="6"/>
    </row>
    <row r="100" spans="1:5" ht="19.5" x14ac:dyDescent="0.4">
      <c r="A100" s="19" t="s">
        <v>8</v>
      </c>
      <c r="B100" s="19"/>
      <c r="C100" s="15"/>
      <c r="D100" s="10"/>
      <c r="E100" s="16">
        <f>E76+E92</f>
        <v>4701882</v>
      </c>
    </row>
    <row r="101" spans="1:5" ht="19.5" x14ac:dyDescent="0.4">
      <c r="A101" s="20" t="s">
        <v>49</v>
      </c>
      <c r="B101" s="20"/>
      <c r="C101" s="15"/>
      <c r="D101" s="10"/>
      <c r="E101" s="16">
        <f>E100+E98-2</f>
        <v>5000000</v>
      </c>
    </row>
    <row r="102" spans="1:5" ht="19.5" x14ac:dyDescent="0.4">
      <c r="A102" s="20"/>
      <c r="B102" s="20"/>
      <c r="C102" s="15"/>
      <c r="D102" s="10"/>
      <c r="E102" s="16"/>
    </row>
    <row r="104" spans="1:5" ht="39.75" customHeight="1" x14ac:dyDescent="0.4">
      <c r="C104" s="16" t="s">
        <v>47</v>
      </c>
      <c r="D104" s="16"/>
      <c r="E104" s="16">
        <f>$E$101</f>
        <v>5000000</v>
      </c>
    </row>
    <row r="106" spans="1:5" ht="19.5" x14ac:dyDescent="0.4">
      <c r="C106" s="16"/>
      <c r="D106" s="16"/>
      <c r="E106" s="16"/>
    </row>
    <row r="108" spans="1:5" ht="19.5" x14ac:dyDescent="0.4">
      <c r="C108" s="16"/>
      <c r="D108" s="16"/>
      <c r="E108" s="16"/>
    </row>
  </sheetData>
  <mergeCells count="11">
    <mergeCell ref="A1:E1"/>
    <mergeCell ref="A3:E3"/>
    <mergeCell ref="A4:E4"/>
    <mergeCell ref="A77:E77"/>
    <mergeCell ref="A15:E15"/>
    <mergeCell ref="A26:E26"/>
    <mergeCell ref="A39:E39"/>
    <mergeCell ref="A49:E49"/>
    <mergeCell ref="A59:E59"/>
    <mergeCell ref="A69:E69"/>
    <mergeCell ref="A70:E70"/>
  </mergeCells>
  <pageMargins left="0.7" right="0.7" top="0.75" bottom="0.75" header="0.3" footer="0.3"/>
  <pageSetup scale="53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City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Mia Jones</dc:creator>
  <cp:lastModifiedBy>Grantham, Eric</cp:lastModifiedBy>
  <cp:lastPrinted>2021-08-02T21:38:40Z</cp:lastPrinted>
  <dcterms:created xsi:type="dcterms:W3CDTF">2021-06-17T17:29:44Z</dcterms:created>
  <dcterms:modified xsi:type="dcterms:W3CDTF">2021-08-05T17:33:00Z</dcterms:modified>
</cp:coreProperties>
</file>